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61c1885027bf73/Desktop/2. PHÒNG KINH TẾ/"/>
    </mc:Choice>
  </mc:AlternateContent>
  <xr:revisionPtr revIDLastSave="0" documentId="13_ncr:1_{DC7A70BA-1597-490D-B11F-0EA17B5AAFDA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BC thu NS " sheetId="2" r:id="rId1"/>
    <sheet name="BC chi  (2)" sheetId="4" r:id="rId2"/>
  </sheets>
  <definedNames>
    <definedName name="_xlnm.Print_Area" localSheetId="0">'BC thu NS '!$A$1:$I$33</definedName>
    <definedName name="_xlnm.Print_Titles" localSheetId="1">'BC chi  (2)'!$5:$7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4" l="1"/>
  <c r="F17" i="4" s="1"/>
  <c r="E31" i="4"/>
  <c r="E32" i="2"/>
  <c r="F11" i="4"/>
  <c r="F12" i="4"/>
  <c r="F13" i="4"/>
  <c r="F15" i="4"/>
  <c r="F16" i="4"/>
  <c r="F18" i="4"/>
  <c r="F19" i="4"/>
  <c r="F20" i="4"/>
  <c r="F21" i="4"/>
  <c r="H21" i="4" s="1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7" i="4"/>
  <c r="F39" i="4"/>
  <c r="F40" i="4"/>
  <c r="F41" i="4"/>
  <c r="F42" i="4"/>
  <c r="F43" i="4"/>
  <c r="H43" i="4" s="1"/>
  <c r="F44" i="4"/>
  <c r="F45" i="4"/>
  <c r="F46" i="4"/>
  <c r="H46" i="4" s="1"/>
  <c r="G25" i="4"/>
  <c r="G23" i="4"/>
  <c r="G29" i="4"/>
  <c r="G34" i="4"/>
  <c r="G35" i="4"/>
  <c r="G38" i="4"/>
  <c r="G39" i="4"/>
  <c r="G40" i="4"/>
  <c r="H40" i="4"/>
  <c r="G42" i="4"/>
  <c r="G43" i="4"/>
  <c r="G46" i="4"/>
  <c r="D35" i="4"/>
  <c r="H35" i="4" s="1"/>
  <c r="C38" i="4"/>
  <c r="C34" i="4"/>
  <c r="C21" i="4"/>
  <c r="D21" i="4" s="1"/>
  <c r="C33" i="4"/>
  <c r="C31" i="4" s="1"/>
  <c r="G31" i="4" s="1"/>
  <c r="C17" i="4"/>
  <c r="E38" i="4"/>
  <c r="E36" i="4" s="1"/>
  <c r="E21" i="4"/>
  <c r="G21" i="4" s="1"/>
  <c r="F30" i="2"/>
  <c r="G29" i="2"/>
  <c r="G14" i="2"/>
  <c r="H29" i="2"/>
  <c r="I29" i="2"/>
  <c r="G33" i="2"/>
  <c r="D30" i="2"/>
  <c r="D28" i="2" s="1"/>
  <c r="H31" i="2"/>
  <c r="I31" i="2"/>
  <c r="H32" i="2"/>
  <c r="F28" i="2"/>
  <c r="G18" i="2"/>
  <c r="G21" i="2"/>
  <c r="G23" i="2"/>
  <c r="G32" i="2"/>
  <c r="G31" i="2"/>
  <c r="G30" i="2" s="1"/>
  <c r="D46" i="4"/>
  <c r="D44" i="4"/>
  <c r="D43" i="4"/>
  <c r="D42" i="4"/>
  <c r="H42" i="4" s="1"/>
  <c r="D41" i="4"/>
  <c r="D40" i="4"/>
  <c r="D39" i="4"/>
  <c r="H39" i="4" s="1"/>
  <c r="D37" i="4"/>
  <c r="D32" i="4"/>
  <c r="D30" i="4"/>
  <c r="D29" i="4"/>
  <c r="H29" i="4" s="1"/>
  <c r="D28" i="4"/>
  <c r="D27" i="4"/>
  <c r="D26" i="4"/>
  <c r="D25" i="4"/>
  <c r="H25" i="4" s="1"/>
  <c r="D24" i="4"/>
  <c r="D23" i="4"/>
  <c r="D22" i="4"/>
  <c r="D20" i="4"/>
  <c r="D19" i="4"/>
  <c r="D18" i="4"/>
  <c r="G16" i="4"/>
  <c r="D16" i="4"/>
  <c r="G15" i="4"/>
  <c r="D15" i="4"/>
  <c r="C11" i="4"/>
  <c r="D11" i="4" s="1"/>
  <c r="G27" i="2"/>
  <c r="G26" i="2" s="1"/>
  <c r="F26" i="2"/>
  <c r="E26" i="2"/>
  <c r="D26" i="2"/>
  <c r="I20" i="2"/>
  <c r="H20" i="2"/>
  <c r="I18" i="2"/>
  <c r="H18" i="2"/>
  <c r="I17" i="2"/>
  <c r="H17" i="2"/>
  <c r="I16" i="2"/>
  <c r="H16" i="2"/>
  <c r="H14" i="2"/>
  <c r="E14" i="2"/>
  <c r="I14" i="2" s="1"/>
  <c r="F10" i="2"/>
  <c r="G10" i="2" s="1"/>
  <c r="E9" i="2"/>
  <c r="D9" i="2"/>
  <c r="D8" i="2"/>
  <c r="G33" i="4" l="1"/>
  <c r="G28" i="2"/>
  <c r="F38" i="4"/>
  <c r="E8" i="2"/>
  <c r="F36" i="4"/>
  <c r="H36" i="4" s="1"/>
  <c r="G36" i="4"/>
  <c r="E14" i="4"/>
  <c r="I32" i="2"/>
  <c r="E30" i="2"/>
  <c r="H16" i="4"/>
  <c r="H15" i="4"/>
  <c r="H23" i="4"/>
  <c r="C36" i="4"/>
  <c r="D36" i="4" s="1"/>
  <c r="D38" i="4"/>
  <c r="C14" i="4"/>
  <c r="C10" i="4" s="1"/>
  <c r="D34" i="4"/>
  <c r="H34" i="4" s="1"/>
  <c r="D33" i="4"/>
  <c r="H33" i="4" s="1"/>
  <c r="G17" i="4"/>
  <c r="D17" i="4"/>
  <c r="H17" i="4" s="1"/>
  <c r="H30" i="2"/>
  <c r="H28" i="2"/>
  <c r="F11" i="2"/>
  <c r="H38" i="4" l="1"/>
  <c r="F14" i="4"/>
  <c r="E10" i="4"/>
  <c r="F10" i="4" s="1"/>
  <c r="F9" i="4" s="1"/>
  <c r="E28" i="2"/>
  <c r="I28" i="2" s="1"/>
  <c r="I30" i="2"/>
  <c r="D31" i="4"/>
  <c r="H31" i="4" s="1"/>
  <c r="H11" i="2"/>
  <c r="I11" i="2"/>
  <c r="F9" i="2"/>
  <c r="G11" i="2"/>
  <c r="G9" i="2" s="1"/>
  <c r="G8" i="2" s="1"/>
  <c r="E9" i="4" l="1"/>
  <c r="I9" i="2"/>
  <c r="H9" i="2"/>
  <c r="F8" i="2"/>
  <c r="H8" i="2" s="1"/>
  <c r="I8" i="2" l="1"/>
  <c r="D45" i="4"/>
  <c r="D14" i="4"/>
  <c r="D10" i="4" l="1"/>
  <c r="H10" i="4" s="1"/>
  <c r="H14" i="4"/>
  <c r="G14" i="4"/>
  <c r="G10" i="4" l="1"/>
  <c r="C9" i="4"/>
  <c r="D9" i="4" l="1"/>
  <c r="G9" i="4"/>
  <c r="H9" i="4" l="1"/>
</calcChain>
</file>

<file path=xl/sharedStrings.xml><?xml version="1.0" encoding="utf-8"?>
<sst xmlns="http://schemas.openxmlformats.org/spreadsheetml/2006/main" count="164" uniqueCount="118">
  <si>
    <t>STT</t>
  </si>
  <si>
    <t/>
  </si>
  <si>
    <t>Chỉ tiêu</t>
  </si>
  <si>
    <t>Dự toán năm</t>
  </si>
  <si>
    <t>Thực hiện trong kỳ</t>
  </si>
  <si>
    <t>So sánh TH/DT(%)</t>
  </si>
  <si>
    <t>Cấp trên giao</t>
  </si>
  <si>
    <t>HĐND</t>
  </si>
  <si>
    <t>NSNN</t>
  </si>
  <si>
    <t>Cấp trên
giao</t>
  </si>
  <si>
    <t>NS cấp xã</t>
  </si>
  <si>
    <t>1</t>
  </si>
  <si>
    <t>2</t>
  </si>
  <si>
    <t>3</t>
  </si>
  <si>
    <t>4</t>
  </si>
  <si>
    <t>5=6+7+8</t>
  </si>
  <si>
    <t>6</t>
  </si>
  <si>
    <t>7</t>
  </si>
  <si>
    <t>9</t>
  </si>
  <si>
    <t>10</t>
  </si>
  <si>
    <t>12</t>
  </si>
  <si>
    <t>13</t>
  </si>
  <si>
    <t>17</t>
  </si>
  <si>
    <t>18</t>
  </si>
  <si>
    <t>Tổng số</t>
  </si>
  <si>
    <t>A</t>
  </si>
  <si>
    <t>CHI NGÂN SÁCH NHÀ NƯỚC</t>
  </si>
  <si>
    <t>I</t>
  </si>
  <si>
    <t>Chi đầu tư phát triển</t>
  </si>
  <si>
    <t>I.1</t>
  </si>
  <si>
    <t>Chi quốc phòng</t>
  </si>
  <si>
    <t>Chi an ninh và trật tự, an toàn xã hội</t>
  </si>
  <si>
    <t>Chi giáo dục, đào tạo và dạy nghề</t>
  </si>
  <si>
    <t>Chi khoa học và công nghệ</t>
  </si>
  <si>
    <t>Tr.đó: chi từ nguồn vốn ngoài nước</t>
  </si>
  <si>
    <t>Chi y tế, dân số và gia đình</t>
  </si>
  <si>
    <t>Chi văn hoá thông tin</t>
  </si>
  <si>
    <t>Chi phát thanh, truyền hình, thông tấn</t>
  </si>
  <si>
    <t>Chi thể dục thể thao</t>
  </si>
  <si>
    <t>Chi bảo vệ môi trường</t>
  </si>
  <si>
    <t>Chi các hoạt động kinh tế</t>
  </si>
  <si>
    <t>Chi giao thông vận tải</t>
  </si>
  <si>
    <t>Chi nông, lâm ngư nghiệp và thủy lợi, thủy sản</t>
  </si>
  <si>
    <t>Chi hoạt động của các cơ quan quản lý nhà nước, Đảng, đoàn thể</t>
  </si>
  <si>
    <t>II</t>
  </si>
  <si>
    <t>Chi dự trữ quốc gia</t>
  </si>
  <si>
    <t>5</t>
  </si>
  <si>
    <t>8</t>
  </si>
  <si>
    <t>10.1</t>
  </si>
  <si>
    <t>10.2</t>
  </si>
  <si>
    <t>11</t>
  </si>
  <si>
    <t>11.1</t>
  </si>
  <si>
    <t>-  Chi quản lý nhà nước</t>
  </si>
  <si>
    <t>11.2</t>
  </si>
  <si>
    <t>-  Chi hoạt động Đảng ủy</t>
  </si>
  <si>
    <t>11.3</t>
  </si>
  <si>
    <t>-  Chi hoạt động Tổ chức chính trị</t>
  </si>
  <si>
    <t>11.4</t>
  </si>
  <si>
    <t>-  Chi hỗ trợ đoàn thể, hội liên hiệp</t>
  </si>
  <si>
    <t>11.5</t>
  </si>
  <si>
    <t>-  Chi hoạt động khác</t>
  </si>
  <si>
    <t>Chi đảm bảo xã hội</t>
  </si>
  <si>
    <t>Các khoản chi khác theo quy định của pháp luật</t>
  </si>
  <si>
    <t>Đơn vị tính: triệu Đồng</t>
  </si>
  <si>
    <r>
      <t>Các nhiệm vụ chi khác</t>
    </r>
    <r>
      <rPr>
        <b/>
        <i/>
        <sz val="12"/>
        <color theme="1"/>
        <rFont val="Times New Roman"/>
        <family val="1"/>
      </rPr>
      <t>( dự phòng ngân sách)</t>
    </r>
  </si>
  <si>
    <t>Biểu số: 01- NS</t>
  </si>
  <si>
    <t>Đơn vị tính: Triệu đồng</t>
  </si>
  <si>
    <t>Chỉ tiêu</t>
  </si>
  <si>
    <t>Thực hiện cùng kỳ năm 2025</t>
  </si>
  <si>
    <t>Dự toán năm 2026</t>
  </si>
  <si>
    <t>Ước TH cả năm 2026</t>
  </si>
  <si>
    <t>So sánh TH/DT năm 2026</t>
  </si>
  <si>
    <r>
      <rPr>
        <b/>
        <sz val="12"/>
        <rFont val="Times New Roman"/>
        <family val="1"/>
      </rPr>
      <t>So sánh cùng kỳ năm
trước (%)</t>
    </r>
  </si>
  <si>
    <t>DT tỉnh giao</t>
  </si>
  <si>
    <t>DT
xã giao</t>
  </si>
  <si>
    <t>Tỉnh giao (%)</t>
  </si>
  <si>
    <t>Xã  giao (%)</t>
  </si>
  <si>
    <t>13=6/4%</t>
  </si>
  <si>
    <t>14=6/5%</t>
  </si>
  <si>
    <t>15=6/3%</t>
  </si>
  <si>
    <t>Tổng thu NSNN trên địa bàn</t>
  </si>
  <si>
    <t>Thu nội địa</t>
  </si>
  <si>
    <t>-</t>
  </si>
  <si>
    <t>Thu tiền sử dụng đất</t>
  </si>
  <si>
    <r>
      <rPr>
        <i/>
        <sz val="12"/>
        <rFont val="Times New Roman"/>
        <family val="1"/>
      </rPr>
      <t>Thu nội địa không kể tiền sử dụng đất,
xổ số kiến thiết</t>
    </r>
  </si>
  <si>
    <t>Trong đó:</t>
  </si>
  <si>
    <t>Thu từ doanh nghiệp nhà nước trung
ương</t>
  </si>
  <si>
    <t>Thu từ doanh nghiệp nhà nước địa
phương</t>
  </si>
  <si>
    <t>Thu từ doanh nghiệp đầu tư nước ngoài</t>
  </si>
  <si>
    <t>Thu từ khu vực công thương - NQD</t>
  </si>
  <si>
    <t>Thuế thu nhập cá nhân</t>
  </si>
  <si>
    <t>Lệ phí trước bạ</t>
  </si>
  <si>
    <t>Thuế bảo vệ môi trường</t>
  </si>
  <si>
    <t>Phí, lệ phí</t>
  </si>
  <si>
    <t>Tiền thuê đất</t>
  </si>
  <si>
    <t>Thuế sử dụng đất Phi nông nghiệp</t>
  </si>
  <si>
    <t>Thu hoa lợi công sản</t>
  </si>
  <si>
    <r>
      <rPr>
        <sz val="12"/>
        <rFont val="Times New Roman"/>
        <family val="1"/>
      </rPr>
      <t>Thu tiền cấp quyền khai thác khoán sản,
tài nguyên nước</t>
    </r>
  </si>
  <si>
    <t>Thu khác ngân sách</t>
  </si>
  <si>
    <t>Trong đó: thu khác ngân sách tại xã</t>
  </si>
  <si>
    <t>Biểu số: 02- NS</t>
  </si>
  <si>
    <t>Thực hiện07 tháng đầu năm 2026</t>
  </si>
  <si>
    <t xml:space="preserve">Thu từ ngân sách cấp trên </t>
  </si>
  <si>
    <t xml:space="preserve">Bổ sung cân đối </t>
  </si>
  <si>
    <t xml:space="preserve">Bổ sung có mục tiêu </t>
  </si>
  <si>
    <t xml:space="preserve">Thu chuyển nguồn ngân sách năm trước </t>
  </si>
  <si>
    <t xml:space="preserve">B </t>
  </si>
  <si>
    <t xml:space="preserve">Thu ngân sách địa phương </t>
  </si>
  <si>
    <t xml:space="preserve">Thu phân cấp xã hưởng theo quy định </t>
  </si>
  <si>
    <t xml:space="preserve">Đã chi tiết theo từng danh mục </t>
  </si>
  <si>
    <t xml:space="preserve"> I</t>
  </si>
  <si>
    <t>Chi ngân sách theo các lĩnh vực</t>
  </si>
  <si>
    <t>10.3</t>
  </si>
  <si>
    <t xml:space="preserve">Chi các hoạt động kinh tế khác </t>
  </si>
  <si>
    <t xml:space="preserve">BÁO CÁO THU NGÂN SÁCH NHÀ NƯỚC TRÊN ĐỊA BÀN 7 THÁNG ĐẦU NĂM  2026
 XÃ LÙNG PHÌNH </t>
  </si>
  <si>
    <t>(Kèm theo Báo cáo số:    /BC-PKT  ngày     tháng     năm 2026 của Phòng kinh tế xã Lùng Phình)</t>
  </si>
  <si>
    <t>BÁO CÁO CHI NGÂN SÁCH NHÀ NƯỚC THEO SỰ NGHIỆP 7 THÁNG ĐẦU
NĂM  2026 XÃ LÙNG PHÌNH</t>
  </si>
  <si>
    <t xml:space="preserve">(Kèm theo Báo cáo số     /BC- PKT ngày    tháng 7 năm 2026 của PKT xã Lùng Phình)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</si>
</sst>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#"/>
    <numFmt numFmtId="166" formatCode="0.000"/>
    <numFmt numFmtId="167" formatCode="#,##0;[Red]#,##0"/>
    <numFmt numFmtId="168" formatCode="_(* #,##0.0_);_(* \(#,##0.0\);_(* &quot;-&quot;??_);_(@_)"/>
    <numFmt numFmtId="169" formatCode="_(* #,##0_);_(* \(#,##0\);_(* &quot;-&quot;??_);_(@_)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  <family val="2"/>
      <charset val="163"/>
    </font>
    <font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9" fontId="2" fillId="0" borderId="1" xfId="1" applyFont="1" applyBorder="1" applyAlignment="1">
      <alignment horizontal="right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9" fontId="3" fillId="0" borderId="1" xfId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top" wrapText="1"/>
    </xf>
    <xf numFmtId="1" fontId="8" fillId="0" borderId="7" xfId="0" applyNumberFormat="1" applyFont="1" applyBorder="1" applyAlignment="1">
      <alignment horizontal="center" vertical="top" shrinkToFi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left" vertical="top" wrapText="1"/>
    </xf>
    <xf numFmtId="166" fontId="10" fillId="0" borderId="7" xfId="0" applyNumberFormat="1" applyFont="1" applyBorder="1" applyAlignment="1">
      <alignment horizontal="right" vertical="top" shrinkToFit="1"/>
    </xf>
    <xf numFmtId="1" fontId="10" fillId="0" borderId="7" xfId="0" applyNumberFormat="1" applyFont="1" applyBorder="1" applyAlignment="1">
      <alignment horizontal="right" vertical="top" shrinkToFit="1"/>
    </xf>
    <xf numFmtId="3" fontId="6" fillId="0" borderId="1" xfId="0" applyNumberFormat="1" applyFont="1" applyBorder="1" applyAlignment="1">
      <alignment horizontal="right" vertical="top"/>
    </xf>
    <xf numFmtId="0" fontId="9" fillId="0" borderId="7" xfId="0" applyFont="1" applyBorder="1" applyAlignment="1">
      <alignment horizontal="left" vertical="top" wrapText="1"/>
    </xf>
    <xf numFmtId="166" fontId="8" fillId="0" borderId="7" xfId="0" applyNumberFormat="1" applyFont="1" applyBorder="1" applyAlignment="1">
      <alignment horizontal="right" vertical="top" shrinkToFit="1"/>
    </xf>
    <xf numFmtId="1" fontId="8" fillId="0" borderId="7" xfId="0" applyNumberFormat="1" applyFont="1" applyBorder="1" applyAlignment="1">
      <alignment horizontal="right" vertical="top" shrinkToFit="1"/>
    </xf>
    <xf numFmtId="3" fontId="9" fillId="0" borderId="1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 vertical="top" wrapText="1"/>
    </xf>
    <xf numFmtId="166" fontId="11" fillId="0" borderId="7" xfId="0" applyNumberFormat="1" applyFont="1" applyBorder="1" applyAlignment="1">
      <alignment horizontal="right" vertical="top" shrinkToFit="1"/>
    </xf>
    <xf numFmtId="1" fontId="11" fillId="0" borderId="7" xfId="0" applyNumberFormat="1" applyFont="1" applyBorder="1" applyAlignment="1">
      <alignment horizontal="right" vertical="top" shrinkToFit="1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wrapText="1"/>
    </xf>
    <xf numFmtId="1" fontId="8" fillId="0" borderId="7" xfId="0" applyNumberFormat="1" applyFont="1" applyBorder="1" applyAlignment="1">
      <alignment horizontal="left" wrapText="1"/>
    </xf>
    <xf numFmtId="167" fontId="13" fillId="0" borderId="8" xfId="2" applyNumberFormat="1" applyFont="1" applyBorder="1" applyAlignment="1">
      <alignment horizontal="right" vertical="justify"/>
    </xf>
    <xf numFmtId="167" fontId="14" fillId="0" borderId="8" xfId="2" applyNumberFormat="1" applyFont="1" applyBorder="1" applyAlignment="1">
      <alignment horizontal="right" vertical="justify"/>
    </xf>
    <xf numFmtId="1" fontId="8" fillId="0" borderId="7" xfId="0" applyNumberFormat="1" applyFont="1" applyBorder="1" applyAlignment="1">
      <alignment horizontal="right" wrapText="1"/>
    </xf>
    <xf numFmtId="0" fontId="7" fillId="0" borderId="7" xfId="0" applyFont="1" applyBorder="1" applyAlignment="1">
      <alignment horizontal="center" vertical="top" wrapText="1"/>
    </xf>
    <xf numFmtId="1" fontId="8" fillId="0" borderId="9" xfId="0" applyNumberFormat="1" applyFont="1" applyBorder="1" applyAlignment="1">
      <alignment horizontal="center" vertical="top" shrinkToFit="1"/>
    </xf>
    <xf numFmtId="0" fontId="9" fillId="0" borderId="9" xfId="0" applyFont="1" applyBorder="1" applyAlignment="1">
      <alignment horizontal="left" vertical="top" wrapText="1"/>
    </xf>
    <xf numFmtId="0" fontId="15" fillId="0" borderId="0" xfId="0" applyFont="1"/>
    <xf numFmtId="0" fontId="7" fillId="0" borderId="9" xfId="0" applyFont="1" applyBorder="1" applyAlignment="1">
      <alignment horizontal="left" vertical="top" wrapText="1"/>
    </xf>
    <xf numFmtId="169" fontId="8" fillId="0" borderId="7" xfId="3" applyNumberFormat="1" applyFont="1" applyBorder="1" applyAlignment="1">
      <alignment horizontal="right" wrapText="1"/>
    </xf>
    <xf numFmtId="168" fontId="9" fillId="0" borderId="1" xfId="3" applyNumberFormat="1" applyFont="1" applyBorder="1" applyAlignment="1">
      <alignment horizontal="right" vertical="center"/>
    </xf>
    <xf numFmtId="168" fontId="8" fillId="0" borderId="7" xfId="3" applyNumberFormat="1" applyFont="1" applyBorder="1" applyAlignment="1">
      <alignment horizontal="right" vertical="top" shrinkToFit="1"/>
    </xf>
    <xf numFmtId="3" fontId="9" fillId="0" borderId="0" xfId="0" applyNumberFormat="1" applyFont="1" applyAlignment="1">
      <alignment horizontal="right" vertical="center"/>
    </xf>
    <xf numFmtId="0" fontId="16" fillId="0" borderId="0" xfId="0" applyFont="1"/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1" fontId="10" fillId="0" borderId="0" xfId="0" applyNumberFormat="1" applyFont="1" applyAlignment="1">
      <alignment horizontal="right" vertical="top" shrinkToFit="1"/>
    </xf>
    <xf numFmtId="0" fontId="9" fillId="0" borderId="9" xfId="0" applyFont="1" applyBorder="1" applyAlignment="1">
      <alignment horizontal="center" vertical="top" wrapText="1"/>
    </xf>
    <xf numFmtId="1" fontId="8" fillId="0" borderId="0" xfId="0" applyNumberFormat="1" applyFont="1" applyAlignment="1">
      <alignment horizontal="right" vertical="top" shrinkToFit="1"/>
    </xf>
    <xf numFmtId="0" fontId="8" fillId="0" borderId="7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169" fontId="10" fillId="0" borderId="7" xfId="3" applyNumberFormat="1" applyFont="1" applyBorder="1" applyAlignment="1">
      <alignment horizontal="right" wrapText="1"/>
    </xf>
    <xf numFmtId="169" fontId="8" fillId="0" borderId="9" xfId="3" applyNumberFormat="1" applyFont="1" applyFill="1" applyBorder="1" applyAlignment="1">
      <alignment horizontal="right" wrapText="1"/>
    </xf>
    <xf numFmtId="3" fontId="0" fillId="0" borderId="0" xfId="0" applyNumberFormat="1"/>
    <xf numFmtId="169" fontId="8" fillId="0" borderId="0" xfId="3" applyNumberFormat="1" applyFont="1" applyFill="1" applyBorder="1" applyAlignment="1">
      <alignment horizontal="right" wrapText="1"/>
    </xf>
    <xf numFmtId="169" fontId="0" fillId="0" borderId="0" xfId="0" applyNumberFormat="1"/>
    <xf numFmtId="165" fontId="3" fillId="0" borderId="0" xfId="0" applyNumberFormat="1" applyFont="1"/>
    <xf numFmtId="165" fontId="0" fillId="0" borderId="0" xfId="0" applyNumberFormat="1"/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Comma" xfId="3" builtinId="3"/>
    <cellStyle name="Normal" xfId="0" builtinId="0"/>
    <cellStyle name="Normal_Bieu so 1 2" xfId="2" xr:uid="{1A85C00C-E69F-4578-8C7C-4993C2464FF9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4F90-3558-404F-8E08-32D904D9F053}">
  <dimension ref="A1:J39"/>
  <sheetViews>
    <sheetView view="pageBreakPreview" zoomScale="98" zoomScaleNormal="100" zoomScaleSheetLayoutView="98" workbookViewId="0">
      <selection activeCell="B5" sqref="B5:B6"/>
    </sheetView>
  </sheetViews>
  <sheetFormatPr defaultRowHeight="15" x14ac:dyDescent="0.25"/>
  <cols>
    <col min="1" max="1" width="7.85546875" style="51" customWidth="1"/>
    <col min="2" max="2" width="37.140625" customWidth="1"/>
    <col min="3" max="3" width="0" hidden="1" customWidth="1"/>
    <col min="4" max="7" width="10.140625" customWidth="1"/>
    <col min="8" max="9" width="7.5703125" customWidth="1"/>
    <col min="10" max="10" width="0" hidden="1" customWidth="1"/>
  </cols>
  <sheetData>
    <row r="1" spans="1:10" ht="15.75" x14ac:dyDescent="0.25">
      <c r="A1" s="63" t="s">
        <v>65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3" customHeight="1" x14ac:dyDescent="0.25">
      <c r="A2" s="64" t="s">
        <v>114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36.75" customHeight="1" x14ac:dyDescent="0.25">
      <c r="A3" s="65" t="s">
        <v>115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5.75" x14ac:dyDescent="0.25">
      <c r="A4" s="66" t="s">
        <v>66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15.75" x14ac:dyDescent="0.25">
      <c r="A5" s="67" t="s">
        <v>0</v>
      </c>
      <c r="B5" s="67" t="s">
        <v>67</v>
      </c>
      <c r="C5" s="69" t="s">
        <v>68</v>
      </c>
      <c r="D5" s="59" t="s">
        <v>69</v>
      </c>
      <c r="E5" s="60"/>
      <c r="F5" s="69" t="s">
        <v>101</v>
      </c>
      <c r="G5" s="69" t="s">
        <v>70</v>
      </c>
      <c r="H5" s="59" t="s">
        <v>71</v>
      </c>
      <c r="I5" s="60"/>
      <c r="J5" s="61" t="s">
        <v>72</v>
      </c>
    </row>
    <row r="6" spans="1:10" ht="68.25" customHeight="1" x14ac:dyDescent="0.25">
      <c r="A6" s="68"/>
      <c r="B6" s="68"/>
      <c r="C6" s="70"/>
      <c r="D6" s="13" t="s">
        <v>73</v>
      </c>
      <c r="E6" s="13" t="s">
        <v>74</v>
      </c>
      <c r="F6" s="70"/>
      <c r="G6" s="70"/>
      <c r="H6" s="13" t="s">
        <v>75</v>
      </c>
      <c r="I6" s="13" t="s">
        <v>76</v>
      </c>
      <c r="J6" s="62"/>
    </row>
    <row r="7" spans="1:10" ht="31.5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5" t="s">
        <v>77</v>
      </c>
      <c r="I7" s="15" t="s">
        <v>78</v>
      </c>
      <c r="J7" s="16" t="s">
        <v>79</v>
      </c>
    </row>
    <row r="8" spans="1:10" ht="15.75" x14ac:dyDescent="0.25">
      <c r="A8" s="13" t="s">
        <v>25</v>
      </c>
      <c r="B8" s="17" t="s">
        <v>80</v>
      </c>
      <c r="C8" s="18">
        <v>183.22</v>
      </c>
      <c r="D8" s="19">
        <f>SUM(D13:D26)</f>
        <v>1095</v>
      </c>
      <c r="E8" s="19">
        <f>SUM(E13:E26)</f>
        <v>1095</v>
      </c>
      <c r="F8" s="20">
        <f>F9</f>
        <v>2084.35</v>
      </c>
      <c r="G8" s="20">
        <f>G9</f>
        <v>2084.35</v>
      </c>
      <c r="H8" s="19">
        <f>F8/D8*100</f>
        <v>190.35159817351598</v>
      </c>
      <c r="I8" s="19">
        <f>F8/E8*100</f>
        <v>190.35159817351598</v>
      </c>
      <c r="J8" s="19">
        <v>99</v>
      </c>
    </row>
    <row r="9" spans="1:10" ht="15.75" x14ac:dyDescent="0.25">
      <c r="A9" s="15" t="s">
        <v>27</v>
      </c>
      <c r="B9" s="21" t="s">
        <v>81</v>
      </c>
      <c r="C9" s="22">
        <v>183.22</v>
      </c>
      <c r="D9" s="23">
        <f>D10+D11</f>
        <v>1095</v>
      </c>
      <c r="E9" s="23">
        <f>E10+E11</f>
        <v>1095</v>
      </c>
      <c r="F9" s="24">
        <f>F10+F11</f>
        <v>2084.35</v>
      </c>
      <c r="G9" s="23">
        <f>G10+G11</f>
        <v>2084.35</v>
      </c>
      <c r="H9" s="23">
        <f>F9/D9*100</f>
        <v>190.35159817351598</v>
      </c>
      <c r="I9" s="23">
        <f>F9/E9*100</f>
        <v>190.35159817351598</v>
      </c>
      <c r="J9" s="23">
        <v>99</v>
      </c>
    </row>
    <row r="10" spans="1:10" ht="15.75" x14ac:dyDescent="0.25">
      <c r="A10" s="15" t="s">
        <v>82</v>
      </c>
      <c r="B10" s="25" t="s">
        <v>83</v>
      </c>
      <c r="C10" s="26">
        <v>74.135000000000005</v>
      </c>
      <c r="D10" s="27">
        <v>0</v>
      </c>
      <c r="E10" s="27">
        <v>0</v>
      </c>
      <c r="F10" s="24">
        <f>+F22</f>
        <v>593</v>
      </c>
      <c r="G10" s="27">
        <f>+F10</f>
        <v>593</v>
      </c>
      <c r="H10" s="23"/>
      <c r="I10" s="23"/>
      <c r="J10" s="27">
        <v>71</v>
      </c>
    </row>
    <row r="11" spans="1:10" ht="47.25" x14ac:dyDescent="0.25">
      <c r="A11" s="15" t="s">
        <v>82</v>
      </c>
      <c r="B11" s="28" t="s">
        <v>84</v>
      </c>
      <c r="C11" s="26">
        <v>109.08499999999999</v>
      </c>
      <c r="D11" s="27">
        <v>1095</v>
      </c>
      <c r="E11" s="27">
        <v>1095</v>
      </c>
      <c r="F11" s="24">
        <f>F13+F14+F15+F16+F17+F18+F19+F20+F21+F23+F24+F25+F26</f>
        <v>1491.35</v>
      </c>
      <c r="G11" s="27">
        <f>+F11</f>
        <v>1491.35</v>
      </c>
      <c r="H11" s="23">
        <f>F11/D11*100</f>
        <v>136.19634703196346</v>
      </c>
      <c r="I11" s="23">
        <f>F11/E11*100</f>
        <v>136.19634703196346</v>
      </c>
      <c r="J11" s="27">
        <v>117</v>
      </c>
    </row>
    <row r="12" spans="1:10" ht="15.75" x14ac:dyDescent="0.25">
      <c r="A12" s="49"/>
      <c r="B12" s="25" t="s">
        <v>85</v>
      </c>
      <c r="C12" s="29"/>
      <c r="D12" s="30"/>
      <c r="E12" s="30"/>
      <c r="F12" s="24"/>
      <c r="G12" s="30"/>
      <c r="H12" s="23"/>
      <c r="I12" s="23"/>
      <c r="J12" s="29"/>
    </row>
    <row r="13" spans="1:10" ht="31.5" x14ac:dyDescent="0.25">
      <c r="A13" s="14">
        <v>1</v>
      </c>
      <c r="B13" s="21" t="s">
        <v>86</v>
      </c>
      <c r="C13" s="23">
        <v>1132</v>
      </c>
      <c r="D13" s="23">
        <v>0</v>
      </c>
      <c r="E13" s="23">
        <v>0</v>
      </c>
      <c r="F13" s="24">
        <v>0</v>
      </c>
      <c r="G13" s="23">
        <v>0</v>
      </c>
      <c r="H13" s="23"/>
      <c r="I13" s="23"/>
      <c r="J13" s="27">
        <v>51</v>
      </c>
    </row>
    <row r="14" spans="1:10" ht="31.5" x14ac:dyDescent="0.25">
      <c r="A14" s="14">
        <v>2</v>
      </c>
      <c r="B14" s="21" t="s">
        <v>87</v>
      </c>
      <c r="C14" s="23">
        <v>11855</v>
      </c>
      <c r="D14" s="23">
        <v>10</v>
      </c>
      <c r="E14" s="23">
        <f>+D14</f>
        <v>10</v>
      </c>
      <c r="F14" s="24">
        <v>2.58</v>
      </c>
      <c r="G14" s="23">
        <f>+F14</f>
        <v>2.58</v>
      </c>
      <c r="H14" s="23">
        <f>F14/D14*100</f>
        <v>25.8</v>
      </c>
      <c r="I14" s="23">
        <f>F14/E14*100</f>
        <v>25.8</v>
      </c>
      <c r="J14" s="23">
        <v>2</v>
      </c>
    </row>
    <row r="15" spans="1:10" ht="15.75" x14ac:dyDescent="0.25">
      <c r="A15" s="14">
        <v>3</v>
      </c>
      <c r="B15" s="21" t="s">
        <v>88</v>
      </c>
      <c r="C15" s="29"/>
      <c r="D15" s="30"/>
      <c r="E15" s="30"/>
      <c r="F15" s="24"/>
      <c r="G15" s="30"/>
      <c r="H15" s="23"/>
      <c r="I15" s="23"/>
      <c r="J15" s="29"/>
    </row>
    <row r="16" spans="1:10" ht="16.5" x14ac:dyDescent="0.25">
      <c r="A16" s="14">
        <v>4</v>
      </c>
      <c r="B16" s="21" t="s">
        <v>89</v>
      </c>
      <c r="C16" s="23">
        <v>73145</v>
      </c>
      <c r="D16" s="23">
        <v>390</v>
      </c>
      <c r="E16" s="23">
        <v>390</v>
      </c>
      <c r="F16" s="31">
        <v>266.5</v>
      </c>
      <c r="G16" s="23">
        <v>288</v>
      </c>
      <c r="H16" s="23">
        <f>F16/D16*100</f>
        <v>68.333333333333329</v>
      </c>
      <c r="I16" s="23">
        <f>F16/E16*100</f>
        <v>68.333333333333329</v>
      </c>
      <c r="J16" s="23">
        <v>143</v>
      </c>
    </row>
    <row r="17" spans="1:10" ht="15.75" x14ac:dyDescent="0.25">
      <c r="A17" s="14">
        <v>5</v>
      </c>
      <c r="B17" s="21" t="s">
        <v>90</v>
      </c>
      <c r="C17" s="23">
        <v>6012</v>
      </c>
      <c r="D17" s="23">
        <v>100</v>
      </c>
      <c r="E17" s="23">
        <v>100</v>
      </c>
      <c r="F17" s="24">
        <v>35.9</v>
      </c>
      <c r="G17" s="23">
        <v>32</v>
      </c>
      <c r="H17" s="23">
        <f>F17/D17*100</f>
        <v>35.9</v>
      </c>
      <c r="I17" s="23">
        <f>F17/E17*100</f>
        <v>35.9</v>
      </c>
      <c r="J17" s="23">
        <v>120</v>
      </c>
    </row>
    <row r="18" spans="1:10" ht="16.5" x14ac:dyDescent="0.25">
      <c r="A18" s="14">
        <v>6</v>
      </c>
      <c r="B18" s="21" t="s">
        <v>91</v>
      </c>
      <c r="C18" s="23">
        <v>7042</v>
      </c>
      <c r="D18" s="23">
        <v>570</v>
      </c>
      <c r="E18" s="23">
        <v>570</v>
      </c>
      <c r="F18" s="31">
        <v>949</v>
      </c>
      <c r="G18" s="23">
        <f>+F18</f>
        <v>949</v>
      </c>
      <c r="H18" s="23">
        <f>F18/D18*100</f>
        <v>166.49122807017545</v>
      </c>
      <c r="I18" s="23">
        <f>F18/E18*100</f>
        <v>166.49122807017545</v>
      </c>
      <c r="J18" s="23">
        <v>81</v>
      </c>
    </row>
    <row r="19" spans="1:10" ht="15.75" x14ac:dyDescent="0.25">
      <c r="A19" s="14">
        <v>7</v>
      </c>
      <c r="B19" s="21" t="s">
        <v>92</v>
      </c>
      <c r="C19" s="29"/>
      <c r="D19" s="30"/>
      <c r="E19" s="30"/>
      <c r="F19" s="24"/>
      <c r="G19" s="30"/>
      <c r="H19" s="23"/>
      <c r="I19" s="23"/>
      <c r="J19" s="29"/>
    </row>
    <row r="20" spans="1:10" ht="16.5" x14ac:dyDescent="0.25">
      <c r="A20" s="14">
        <v>8</v>
      </c>
      <c r="B20" s="21" t="s">
        <v>93</v>
      </c>
      <c r="C20" s="23">
        <v>2198</v>
      </c>
      <c r="D20" s="23">
        <v>25</v>
      </c>
      <c r="E20" s="23">
        <v>25</v>
      </c>
      <c r="F20" s="32">
        <v>18.8</v>
      </c>
      <c r="G20" s="23">
        <v>21</v>
      </c>
      <c r="H20" s="23">
        <f>F20/D20*100</f>
        <v>75.2</v>
      </c>
      <c r="I20" s="23">
        <f>F20/E20*100</f>
        <v>75.2</v>
      </c>
      <c r="J20" s="23">
        <v>74</v>
      </c>
    </row>
    <row r="21" spans="1:10" ht="15.75" x14ac:dyDescent="0.25">
      <c r="A21" s="14">
        <v>9</v>
      </c>
      <c r="B21" s="21" t="s">
        <v>94</v>
      </c>
      <c r="C21" s="23">
        <v>388</v>
      </c>
      <c r="D21" s="23">
        <v>0</v>
      </c>
      <c r="E21" s="23">
        <v>0</v>
      </c>
      <c r="F21" s="40">
        <v>0.5</v>
      </c>
      <c r="G21" s="41">
        <f>+F21</f>
        <v>0.5</v>
      </c>
      <c r="H21" s="23"/>
      <c r="I21" s="23"/>
      <c r="J21" s="23">
        <v>259</v>
      </c>
    </row>
    <row r="22" spans="1:10" ht="15.75" x14ac:dyDescent="0.25">
      <c r="A22" s="14">
        <v>10</v>
      </c>
      <c r="B22" s="21" t="s">
        <v>83</v>
      </c>
      <c r="C22" s="23">
        <v>74135</v>
      </c>
      <c r="D22" s="23">
        <v>0</v>
      </c>
      <c r="E22" s="23">
        <v>0</v>
      </c>
      <c r="F22" s="24">
        <v>593</v>
      </c>
      <c r="G22" s="23">
        <v>670</v>
      </c>
      <c r="H22" s="23"/>
      <c r="I22" s="23"/>
      <c r="J22" s="23">
        <v>71</v>
      </c>
    </row>
    <row r="23" spans="1:10" ht="15.75" x14ac:dyDescent="0.25">
      <c r="A23" s="14">
        <v>11</v>
      </c>
      <c r="B23" s="21" t="s">
        <v>95</v>
      </c>
      <c r="C23" s="23">
        <v>80</v>
      </c>
      <c r="D23" s="23">
        <v>0</v>
      </c>
      <c r="E23" s="23">
        <v>0</v>
      </c>
      <c r="F23" s="24">
        <v>7.0000000000000007E-2</v>
      </c>
      <c r="G23" s="23">
        <f>+F23</f>
        <v>7.0000000000000007E-2</v>
      </c>
      <c r="H23" s="23"/>
      <c r="I23" s="23"/>
      <c r="J23" s="23">
        <v>70</v>
      </c>
    </row>
    <row r="24" spans="1:10" ht="15.75" x14ac:dyDescent="0.25">
      <c r="A24" s="14">
        <v>12</v>
      </c>
      <c r="B24" s="21" t="s">
        <v>96</v>
      </c>
      <c r="C24" s="29"/>
      <c r="D24" s="33">
        <v>0</v>
      </c>
      <c r="E24" s="33">
        <v>0</v>
      </c>
      <c r="F24" s="24"/>
      <c r="G24" s="33">
        <v>0</v>
      </c>
      <c r="H24" s="23"/>
      <c r="I24" s="23"/>
      <c r="J24" s="29"/>
    </row>
    <row r="25" spans="1:10" ht="31.5" x14ac:dyDescent="0.25">
      <c r="A25" s="14">
        <v>13</v>
      </c>
      <c r="B25" s="28" t="s">
        <v>97</v>
      </c>
      <c r="C25" s="23">
        <v>4591</v>
      </c>
      <c r="D25" s="23">
        <v>0</v>
      </c>
      <c r="E25" s="23">
        <v>0</v>
      </c>
      <c r="F25" s="24">
        <v>0</v>
      </c>
      <c r="G25" s="23">
        <v>0</v>
      </c>
      <c r="H25" s="23"/>
      <c r="I25" s="23"/>
      <c r="J25" s="23">
        <v>83</v>
      </c>
    </row>
    <row r="26" spans="1:10" ht="15.75" x14ac:dyDescent="0.25">
      <c r="A26" s="14">
        <v>14</v>
      </c>
      <c r="B26" s="21" t="s">
        <v>98</v>
      </c>
      <c r="C26" s="23">
        <v>2642</v>
      </c>
      <c r="D26" s="23">
        <f>D27</f>
        <v>0</v>
      </c>
      <c r="E26" s="23">
        <f t="shared" ref="E26:F26" si="0">E27</f>
        <v>0</v>
      </c>
      <c r="F26" s="24">
        <f t="shared" si="0"/>
        <v>218</v>
      </c>
      <c r="G26" s="23">
        <f>G27</f>
        <v>218</v>
      </c>
      <c r="H26" s="23"/>
      <c r="I26" s="23"/>
      <c r="J26" s="23">
        <v>130</v>
      </c>
    </row>
    <row r="27" spans="1:10" ht="15.75" x14ac:dyDescent="0.25">
      <c r="A27" s="34" t="s">
        <v>82</v>
      </c>
      <c r="B27" s="25" t="s">
        <v>99</v>
      </c>
      <c r="C27" s="27">
        <v>308</v>
      </c>
      <c r="D27" s="33">
        <v>0</v>
      </c>
      <c r="E27" s="27">
        <v>0</v>
      </c>
      <c r="F27" s="24">
        <v>218</v>
      </c>
      <c r="G27" s="33">
        <f>+F27</f>
        <v>218</v>
      </c>
      <c r="H27" s="23"/>
      <c r="I27" s="23"/>
      <c r="J27" s="27">
        <v>68</v>
      </c>
    </row>
    <row r="28" spans="1:10" s="43" customFormat="1" ht="15.75" x14ac:dyDescent="0.25">
      <c r="A28" s="44" t="s">
        <v>106</v>
      </c>
      <c r="B28" s="45" t="s">
        <v>107</v>
      </c>
      <c r="C28" s="46"/>
      <c r="D28" s="52">
        <f>+D29+D30+D33</f>
        <v>205512</v>
      </c>
      <c r="E28" s="52">
        <f t="shared" ref="E28:G28" si="1">+E29+E30+E33</f>
        <v>205512</v>
      </c>
      <c r="F28" s="52">
        <f t="shared" si="1"/>
        <v>246133.3</v>
      </c>
      <c r="G28" s="52">
        <f t="shared" si="1"/>
        <v>246133.3</v>
      </c>
      <c r="H28" s="19">
        <f t="shared" ref="H28:H29" si="2">F28/D28*100</f>
        <v>119.7659017478298</v>
      </c>
      <c r="I28" s="19">
        <f t="shared" ref="I28:I29" si="3">F28/E28*100</f>
        <v>119.7659017478298</v>
      </c>
      <c r="J28" s="46"/>
    </row>
    <row r="29" spans="1:10" ht="15.75" x14ac:dyDescent="0.25">
      <c r="A29" s="47">
        <v>1</v>
      </c>
      <c r="B29" s="36" t="s">
        <v>108</v>
      </c>
      <c r="C29" s="48"/>
      <c r="D29" s="33">
        <v>762</v>
      </c>
      <c r="E29" s="23">
        <v>762</v>
      </c>
      <c r="F29" s="42">
        <v>1749</v>
      </c>
      <c r="G29" s="33">
        <f>+F29</f>
        <v>1749</v>
      </c>
      <c r="H29" s="23">
        <f t="shared" si="2"/>
        <v>229.5275590551181</v>
      </c>
      <c r="I29" s="23">
        <f t="shared" si="3"/>
        <v>229.5275590551181</v>
      </c>
      <c r="J29" s="48"/>
    </row>
    <row r="30" spans="1:10" ht="15.75" x14ac:dyDescent="0.25">
      <c r="A30" s="35">
        <v>2</v>
      </c>
      <c r="B30" s="36" t="s">
        <v>102</v>
      </c>
      <c r="D30" s="39">
        <f>+D31+D32</f>
        <v>204750</v>
      </c>
      <c r="E30" s="39">
        <f>+E31+E32</f>
        <v>204750</v>
      </c>
      <c r="F30" s="39">
        <f>+F31+F32</f>
        <v>204750.3</v>
      </c>
      <c r="G30" s="39">
        <f>+G31+G32</f>
        <v>204750.3</v>
      </c>
      <c r="H30" s="23">
        <f t="shared" ref="H30:H32" si="4">F30/D30*100</f>
        <v>100.0001465201465</v>
      </c>
      <c r="I30" s="23">
        <f t="shared" ref="I30:I32" si="5">F30/E30*100</f>
        <v>100.0001465201465</v>
      </c>
    </row>
    <row r="31" spans="1:10" s="37" customFormat="1" ht="15.75" x14ac:dyDescent="0.25">
      <c r="A31" s="50" t="s">
        <v>82</v>
      </c>
      <c r="B31" s="38" t="s">
        <v>103</v>
      </c>
      <c r="D31" s="39">
        <v>148496</v>
      </c>
      <c r="E31" s="39">
        <v>148496</v>
      </c>
      <c r="F31" s="39">
        <v>148496</v>
      </c>
      <c r="G31" s="39">
        <f>+F31</f>
        <v>148496</v>
      </c>
      <c r="H31" s="23">
        <f t="shared" si="4"/>
        <v>100</v>
      </c>
      <c r="I31" s="23">
        <f t="shared" si="5"/>
        <v>100</v>
      </c>
    </row>
    <row r="32" spans="1:10" s="37" customFormat="1" ht="15.75" x14ac:dyDescent="0.25">
      <c r="A32" s="50" t="s">
        <v>82</v>
      </c>
      <c r="B32" s="38" t="s">
        <v>104</v>
      </c>
      <c r="D32" s="39">
        <v>56254</v>
      </c>
      <c r="E32" s="39">
        <f>+D32</f>
        <v>56254</v>
      </c>
      <c r="F32" s="39">
        <v>56254.3</v>
      </c>
      <c r="G32" s="39">
        <f>+F32</f>
        <v>56254.3</v>
      </c>
      <c r="H32" s="23">
        <f t="shared" si="4"/>
        <v>100.00053329541009</v>
      </c>
      <c r="I32" s="23">
        <f t="shared" si="5"/>
        <v>100.00053329541009</v>
      </c>
    </row>
    <row r="33" spans="1:9" ht="15.75" x14ac:dyDescent="0.25">
      <c r="A33" s="35">
        <v>3</v>
      </c>
      <c r="B33" s="36" t="s">
        <v>105</v>
      </c>
      <c r="C33" s="35"/>
      <c r="D33" s="39"/>
      <c r="E33" s="39"/>
      <c r="F33" s="39">
        <v>39634</v>
      </c>
      <c r="G33" s="39">
        <f>+F33</f>
        <v>39634</v>
      </c>
      <c r="H33" s="23"/>
      <c r="I33" s="23"/>
    </row>
    <row r="34" spans="1:9" ht="15.75" x14ac:dyDescent="0.25">
      <c r="F34" s="53"/>
      <c r="G34" s="53"/>
    </row>
    <row r="35" spans="1:9" x14ac:dyDescent="0.25">
      <c r="F35" s="54"/>
    </row>
    <row r="36" spans="1:9" x14ac:dyDescent="0.25">
      <c r="F36" s="54"/>
      <c r="G36" s="54"/>
    </row>
    <row r="37" spans="1:9" ht="15.75" x14ac:dyDescent="0.25">
      <c r="F37" s="55"/>
    </row>
    <row r="38" spans="1:9" x14ac:dyDescent="0.25">
      <c r="F38" s="56"/>
    </row>
    <row r="39" spans="1:9" x14ac:dyDescent="0.25">
      <c r="F39" s="54"/>
    </row>
  </sheetData>
  <mergeCells count="12">
    <mergeCell ref="H5:I5"/>
    <mergeCell ref="J5:J6"/>
    <mergeCell ref="A1:J1"/>
    <mergeCell ref="A2:J2"/>
    <mergeCell ref="A3:J3"/>
    <mergeCell ref="A4:J4"/>
    <mergeCell ref="A5:A6"/>
    <mergeCell ref="B5:B6"/>
    <mergeCell ref="C5:C6"/>
    <mergeCell ref="D5:E5"/>
    <mergeCell ref="F5:F6"/>
    <mergeCell ref="G5:G6"/>
  </mergeCells>
  <pageMargins left="0.7" right="0.7" top="0.34" bottom="0.75" header="0.3" footer="0.3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87B0-F319-4D27-A3F5-09DFC5CF9DDB}">
  <dimension ref="A1:H48"/>
  <sheetViews>
    <sheetView tabSelected="1" view="pageBreakPreview" zoomScale="89" zoomScaleNormal="100" zoomScaleSheetLayoutView="89" workbookViewId="0">
      <selection activeCell="A2" sqref="A2:H2"/>
    </sheetView>
  </sheetViews>
  <sheetFormatPr defaultRowHeight="15" x14ac:dyDescent="0.25"/>
  <cols>
    <col min="1" max="1" width="7.28515625" customWidth="1"/>
    <col min="2" max="2" width="27.140625" customWidth="1"/>
    <col min="3" max="3" width="9.5703125" customWidth="1"/>
    <col min="4" max="4" width="9.140625" customWidth="1"/>
    <col min="5" max="5" width="9.28515625" customWidth="1"/>
    <col min="6" max="6" width="9" customWidth="1"/>
    <col min="7" max="8" width="9.140625" customWidth="1"/>
  </cols>
  <sheetData>
    <row r="1" spans="1:8" s="1" customFormat="1" ht="15.75" x14ac:dyDescent="0.25">
      <c r="A1" s="71"/>
      <c r="B1" s="72"/>
      <c r="C1" s="72"/>
      <c r="G1" s="80" t="s">
        <v>100</v>
      </c>
      <c r="H1" s="80"/>
    </row>
    <row r="2" spans="1:8" s="1" customFormat="1" ht="29.25" customHeight="1" x14ac:dyDescent="0.25">
      <c r="A2" s="73" t="s">
        <v>116</v>
      </c>
      <c r="B2" s="74"/>
      <c r="C2" s="74"/>
      <c r="D2" s="74"/>
      <c r="E2" s="74"/>
      <c r="F2" s="74"/>
      <c r="G2" s="74"/>
      <c r="H2" s="74"/>
    </row>
    <row r="3" spans="1:8" s="3" customFormat="1" ht="15.75" x14ac:dyDescent="0.25">
      <c r="A3" s="75" t="s">
        <v>117</v>
      </c>
      <c r="B3" s="76"/>
      <c r="C3" s="76"/>
      <c r="D3" s="76"/>
      <c r="E3" s="76"/>
      <c r="F3" s="76"/>
      <c r="G3" s="76"/>
      <c r="H3" s="76"/>
    </row>
    <row r="4" spans="1:8" s="1" customFormat="1" ht="15.75" x14ac:dyDescent="0.25">
      <c r="E4" s="57"/>
      <c r="H4" s="2" t="s">
        <v>63</v>
      </c>
    </row>
    <row r="5" spans="1:8" s="1" customFormat="1" ht="32.25" customHeight="1" x14ac:dyDescent="0.25">
      <c r="A5" s="77" t="s">
        <v>0</v>
      </c>
      <c r="B5" s="77" t="s">
        <v>2</v>
      </c>
      <c r="C5" s="77" t="s">
        <v>3</v>
      </c>
      <c r="D5" s="78" t="s">
        <v>1</v>
      </c>
      <c r="E5" s="77" t="s">
        <v>4</v>
      </c>
      <c r="F5" s="78" t="s">
        <v>1</v>
      </c>
      <c r="G5" s="77" t="s">
        <v>5</v>
      </c>
      <c r="H5" s="78" t="s">
        <v>1</v>
      </c>
    </row>
    <row r="6" spans="1:8" s="1" customFormat="1" ht="15.75" x14ac:dyDescent="0.25">
      <c r="A6" s="78" t="s">
        <v>1</v>
      </c>
      <c r="B6" s="78" t="s">
        <v>1</v>
      </c>
      <c r="C6" s="79" t="s">
        <v>6</v>
      </c>
      <c r="D6" s="79" t="s">
        <v>7</v>
      </c>
      <c r="E6" s="79" t="s">
        <v>8</v>
      </c>
      <c r="F6" s="79" t="s">
        <v>10</v>
      </c>
      <c r="G6" s="79" t="s">
        <v>9</v>
      </c>
      <c r="H6" s="79" t="s">
        <v>7</v>
      </c>
    </row>
    <row r="7" spans="1:8" s="1" customFormat="1" ht="29.25" customHeight="1" x14ac:dyDescent="0.25">
      <c r="A7" s="78" t="s">
        <v>1</v>
      </c>
      <c r="B7" s="78" t="s">
        <v>1</v>
      </c>
      <c r="C7" s="78" t="s">
        <v>1</v>
      </c>
      <c r="D7" s="78" t="s">
        <v>1</v>
      </c>
      <c r="E7" s="78" t="s">
        <v>1</v>
      </c>
      <c r="F7" s="78" t="s">
        <v>1</v>
      </c>
      <c r="G7" s="78" t="s">
        <v>1</v>
      </c>
      <c r="H7" s="78" t="s">
        <v>1</v>
      </c>
    </row>
    <row r="8" spans="1:8" s="1" customFormat="1" ht="31.5" x14ac:dyDescent="0.25">
      <c r="A8" s="5" t="s">
        <v>11</v>
      </c>
      <c r="B8" s="5" t="s">
        <v>12</v>
      </c>
      <c r="C8" s="5" t="s">
        <v>13</v>
      </c>
      <c r="D8" s="5" t="s">
        <v>14</v>
      </c>
      <c r="E8" s="5" t="s">
        <v>15</v>
      </c>
      <c r="F8" s="5">
        <v>8</v>
      </c>
      <c r="G8" s="5" t="s">
        <v>22</v>
      </c>
      <c r="H8" s="5" t="s">
        <v>23</v>
      </c>
    </row>
    <row r="9" spans="1:8" s="9" customFormat="1" ht="15.75" x14ac:dyDescent="0.25">
      <c r="A9" s="5" t="s">
        <v>1</v>
      </c>
      <c r="B9" s="6" t="s">
        <v>24</v>
      </c>
      <c r="C9" s="7">
        <f>+C10</f>
        <v>244384.2</v>
      </c>
      <c r="D9" s="7">
        <f>+C9</f>
        <v>244384.2</v>
      </c>
      <c r="E9" s="7">
        <f>+E10</f>
        <v>107492</v>
      </c>
      <c r="F9" s="7">
        <f t="shared" ref="F9" si="0">+F10</f>
        <v>107492</v>
      </c>
      <c r="G9" s="8">
        <f>+E9/C9</f>
        <v>0.43984840263814107</v>
      </c>
      <c r="H9" s="8">
        <f>+F9/D9</f>
        <v>0.43984840263814107</v>
      </c>
    </row>
    <row r="10" spans="1:8" s="9" customFormat="1" ht="31.5" x14ac:dyDescent="0.25">
      <c r="A10" s="5" t="s">
        <v>25</v>
      </c>
      <c r="B10" s="6" t="s">
        <v>26</v>
      </c>
      <c r="C10" s="7">
        <f>+C11+C14+C46</f>
        <v>244384.2</v>
      </c>
      <c r="D10" s="7">
        <f>+D11+D14+D46</f>
        <v>244104.2</v>
      </c>
      <c r="E10" s="7">
        <f>+E11+E14+E46</f>
        <v>107492</v>
      </c>
      <c r="F10" s="7">
        <f>+E10</f>
        <v>107492</v>
      </c>
      <c r="G10" s="8">
        <f t="shared" ref="G10:H17" si="1">+E10/C10</f>
        <v>0.43984840263814107</v>
      </c>
      <c r="H10" s="8">
        <f t="shared" si="1"/>
        <v>0.44035293124821284</v>
      </c>
    </row>
    <row r="11" spans="1:8" s="9" customFormat="1" ht="15.75" hidden="1" x14ac:dyDescent="0.25">
      <c r="A11" s="5" t="s">
        <v>27</v>
      </c>
      <c r="B11" s="6" t="s">
        <v>28</v>
      </c>
      <c r="C11" s="7">
        <f>+C12</f>
        <v>0</v>
      </c>
      <c r="D11" s="7">
        <f>+C11</f>
        <v>0</v>
      </c>
      <c r="E11" s="7"/>
      <c r="F11" s="7">
        <f t="shared" ref="F11:F46" si="2">+E11</f>
        <v>0</v>
      </c>
      <c r="G11" s="8"/>
      <c r="H11" s="8"/>
    </row>
    <row r="12" spans="1:8" s="9" customFormat="1" ht="31.5" hidden="1" x14ac:dyDescent="0.25">
      <c r="A12" s="5" t="s">
        <v>29</v>
      </c>
      <c r="B12" s="6" t="s">
        <v>109</v>
      </c>
      <c r="C12" s="7">
        <v>0</v>
      </c>
      <c r="D12" s="7">
        <v>0</v>
      </c>
      <c r="E12" s="7"/>
      <c r="F12" s="7">
        <f t="shared" si="2"/>
        <v>0</v>
      </c>
      <c r="G12" s="8"/>
      <c r="H12" s="8"/>
    </row>
    <row r="13" spans="1:8" s="9" customFormat="1" ht="15.75" hidden="1" x14ac:dyDescent="0.25">
      <c r="A13" s="5" t="s">
        <v>44</v>
      </c>
      <c r="B13" s="6" t="s">
        <v>45</v>
      </c>
      <c r="C13" s="7">
        <v>0</v>
      </c>
      <c r="D13" s="7">
        <v>0</v>
      </c>
      <c r="E13" s="7"/>
      <c r="F13" s="7">
        <f t="shared" si="2"/>
        <v>0</v>
      </c>
      <c r="G13" s="8"/>
      <c r="H13" s="8"/>
    </row>
    <row r="14" spans="1:8" s="9" customFormat="1" ht="31.5" x14ac:dyDescent="0.25">
      <c r="A14" s="5" t="s">
        <v>110</v>
      </c>
      <c r="B14" s="6" t="s">
        <v>111</v>
      </c>
      <c r="C14" s="7">
        <f>+C19+C15+C16+C21+C23+C29+C31+C36+C43+C45+C17+C25+C27</f>
        <v>243849.2</v>
      </c>
      <c r="D14" s="7">
        <f>+D19+D15+D16+D21+D23+D29+D31+D36+D43+D45+D17</f>
        <v>243569.2</v>
      </c>
      <c r="E14" s="7">
        <f>+E19+E15+E16+E21+E23+E29+E31+E36+E43+E45+E17+E25+E27</f>
        <v>107492</v>
      </c>
      <c r="F14" s="7">
        <f t="shared" si="2"/>
        <v>107492</v>
      </c>
      <c r="G14" s="8">
        <f t="shared" si="1"/>
        <v>0.44081342075348207</v>
      </c>
      <c r="H14" s="8">
        <f t="shared" si="1"/>
        <v>0.44132016691765624</v>
      </c>
    </row>
    <row r="15" spans="1:8" s="1" customFormat="1" ht="15.75" x14ac:dyDescent="0.25">
      <c r="A15" s="4" t="s">
        <v>11</v>
      </c>
      <c r="B15" s="10" t="s">
        <v>30</v>
      </c>
      <c r="C15" s="11">
        <v>1377</v>
      </c>
      <c r="D15" s="11">
        <f>+C15</f>
        <v>1377</v>
      </c>
      <c r="E15" s="11">
        <v>1164</v>
      </c>
      <c r="F15" s="11">
        <f t="shared" si="2"/>
        <v>1164</v>
      </c>
      <c r="G15" s="12">
        <f t="shared" si="1"/>
        <v>0.84531590413943358</v>
      </c>
      <c r="H15" s="12">
        <f t="shared" si="1"/>
        <v>0.84531590413943358</v>
      </c>
    </row>
    <row r="16" spans="1:8" s="1" customFormat="1" ht="31.5" x14ac:dyDescent="0.25">
      <c r="A16" s="4" t="s">
        <v>12</v>
      </c>
      <c r="B16" s="10" t="s">
        <v>31</v>
      </c>
      <c r="C16" s="11">
        <v>2028</v>
      </c>
      <c r="D16" s="11">
        <f t="shared" ref="D16:D46" si="3">+C16</f>
        <v>2028</v>
      </c>
      <c r="E16" s="11">
        <v>1214</v>
      </c>
      <c r="F16" s="11">
        <f t="shared" si="2"/>
        <v>1214</v>
      </c>
      <c r="G16" s="12">
        <f t="shared" si="1"/>
        <v>0.59861932938856011</v>
      </c>
      <c r="H16" s="12">
        <f t="shared" si="1"/>
        <v>0.59861932938856011</v>
      </c>
    </row>
    <row r="17" spans="1:8" s="1" customFormat="1" ht="31.5" x14ac:dyDescent="0.25">
      <c r="A17" s="4" t="s">
        <v>13</v>
      </c>
      <c r="B17" s="10" t="s">
        <v>32</v>
      </c>
      <c r="C17" s="11">
        <f>118832+4223.5</f>
        <v>123055.5</v>
      </c>
      <c r="D17" s="11">
        <f t="shared" si="3"/>
        <v>123055.5</v>
      </c>
      <c r="E17" s="11">
        <f>61963+4947</f>
        <v>66910</v>
      </c>
      <c r="F17" s="11">
        <f t="shared" si="2"/>
        <v>66910</v>
      </c>
      <c r="G17" s="12">
        <f t="shared" si="1"/>
        <v>0.5437383944642864</v>
      </c>
      <c r="H17" s="12">
        <f t="shared" si="1"/>
        <v>0.5437383944642864</v>
      </c>
    </row>
    <row r="18" spans="1:8" s="1" customFormat="1" ht="31.5" x14ac:dyDescent="0.25">
      <c r="A18" s="4" t="s">
        <v>1</v>
      </c>
      <c r="B18" s="10" t="s">
        <v>34</v>
      </c>
      <c r="C18" s="11">
        <v>0</v>
      </c>
      <c r="D18" s="11">
        <f t="shared" si="3"/>
        <v>0</v>
      </c>
      <c r="E18" s="11">
        <v>0</v>
      </c>
      <c r="F18" s="11">
        <f t="shared" si="2"/>
        <v>0</v>
      </c>
      <c r="G18" s="12"/>
      <c r="H18" s="12"/>
    </row>
    <row r="19" spans="1:8" s="1" customFormat="1" ht="15.75" x14ac:dyDescent="0.25">
      <c r="A19" s="4" t="s">
        <v>14</v>
      </c>
      <c r="B19" s="10" t="s">
        <v>33</v>
      </c>
      <c r="C19" s="11">
        <v>0</v>
      </c>
      <c r="D19" s="11">
        <f t="shared" si="3"/>
        <v>0</v>
      </c>
      <c r="E19" s="11">
        <v>0</v>
      </c>
      <c r="F19" s="11">
        <f t="shared" si="2"/>
        <v>0</v>
      </c>
      <c r="G19" s="12"/>
      <c r="H19" s="12"/>
    </row>
    <row r="20" spans="1:8" s="1" customFormat="1" ht="31.5" x14ac:dyDescent="0.25">
      <c r="A20" s="4" t="s">
        <v>1</v>
      </c>
      <c r="B20" s="10" t="s">
        <v>34</v>
      </c>
      <c r="C20" s="11">
        <v>0</v>
      </c>
      <c r="D20" s="11">
        <f t="shared" si="3"/>
        <v>0</v>
      </c>
      <c r="E20" s="11">
        <v>0</v>
      </c>
      <c r="F20" s="11">
        <f t="shared" si="2"/>
        <v>0</v>
      </c>
      <c r="G20" s="12"/>
      <c r="H20" s="12"/>
    </row>
    <row r="21" spans="1:8" s="1" customFormat="1" ht="15.75" x14ac:dyDescent="0.25">
      <c r="A21" s="4" t="s">
        <v>46</v>
      </c>
      <c r="B21" s="10" t="s">
        <v>35</v>
      </c>
      <c r="C21" s="11">
        <f>1656+5915+750</f>
        <v>8321</v>
      </c>
      <c r="D21" s="11">
        <f t="shared" si="3"/>
        <v>8321</v>
      </c>
      <c r="E21" s="11">
        <f>2074+3202</f>
        <v>5276</v>
      </c>
      <c r="F21" s="11">
        <f t="shared" si="2"/>
        <v>5276</v>
      </c>
      <c r="G21" s="12">
        <f t="shared" ref="G21:G46" si="4">+E21/C21</f>
        <v>0.63405840644153344</v>
      </c>
      <c r="H21" s="12">
        <f t="shared" ref="H21:H46" si="5">+F21/D21</f>
        <v>0.63405840644153344</v>
      </c>
    </row>
    <row r="22" spans="1:8" s="1" customFormat="1" ht="31.5" x14ac:dyDescent="0.25">
      <c r="A22" s="4" t="s">
        <v>1</v>
      </c>
      <c r="B22" s="10" t="s">
        <v>34</v>
      </c>
      <c r="C22" s="11">
        <v>0</v>
      </c>
      <c r="D22" s="11">
        <f t="shared" si="3"/>
        <v>0</v>
      </c>
      <c r="E22" s="11">
        <v>0</v>
      </c>
      <c r="F22" s="11">
        <f t="shared" si="2"/>
        <v>0</v>
      </c>
      <c r="G22" s="12"/>
      <c r="H22" s="12"/>
    </row>
    <row r="23" spans="1:8" s="1" customFormat="1" ht="15.75" x14ac:dyDescent="0.25">
      <c r="A23" s="4" t="s">
        <v>16</v>
      </c>
      <c r="B23" s="10" t="s">
        <v>36</v>
      </c>
      <c r="C23" s="11">
        <v>146</v>
      </c>
      <c r="D23" s="11">
        <f t="shared" si="3"/>
        <v>146</v>
      </c>
      <c r="E23" s="11">
        <v>7</v>
      </c>
      <c r="F23" s="11">
        <f t="shared" si="2"/>
        <v>7</v>
      </c>
      <c r="G23" s="12">
        <f t="shared" si="4"/>
        <v>4.7945205479452052E-2</v>
      </c>
      <c r="H23" s="12">
        <f t="shared" si="5"/>
        <v>4.7945205479452052E-2</v>
      </c>
    </row>
    <row r="24" spans="1:8" s="1" customFormat="1" ht="31.5" x14ac:dyDescent="0.25">
      <c r="A24" s="4" t="s">
        <v>1</v>
      </c>
      <c r="B24" s="10" t="s">
        <v>34</v>
      </c>
      <c r="C24" s="11">
        <v>0</v>
      </c>
      <c r="D24" s="11">
        <f t="shared" si="3"/>
        <v>0</v>
      </c>
      <c r="E24" s="11">
        <v>0</v>
      </c>
      <c r="F24" s="11">
        <f t="shared" si="2"/>
        <v>0</v>
      </c>
      <c r="G24" s="12"/>
      <c r="H24" s="12"/>
    </row>
    <row r="25" spans="1:8" s="1" customFormat="1" ht="31.5" x14ac:dyDescent="0.25">
      <c r="A25" s="4" t="s">
        <v>17</v>
      </c>
      <c r="B25" s="10" t="s">
        <v>37</v>
      </c>
      <c r="C25" s="11">
        <v>280</v>
      </c>
      <c r="D25" s="11">
        <f t="shared" si="3"/>
        <v>280</v>
      </c>
      <c r="E25" s="11">
        <v>29</v>
      </c>
      <c r="F25" s="11">
        <f t="shared" si="2"/>
        <v>29</v>
      </c>
      <c r="G25" s="12">
        <f t="shared" ref="G25" si="6">+E25/C25</f>
        <v>0.10357142857142858</v>
      </c>
      <c r="H25" s="12">
        <f t="shared" ref="H25" si="7">+F25/D25</f>
        <v>0.10357142857142858</v>
      </c>
    </row>
    <row r="26" spans="1:8" s="1" customFormat="1" ht="31.5" x14ac:dyDescent="0.25">
      <c r="A26" s="4" t="s">
        <v>1</v>
      </c>
      <c r="B26" s="10" t="s">
        <v>34</v>
      </c>
      <c r="C26" s="11">
        <v>0</v>
      </c>
      <c r="D26" s="11">
        <f t="shared" si="3"/>
        <v>0</v>
      </c>
      <c r="E26" s="11">
        <v>0</v>
      </c>
      <c r="F26" s="11">
        <f t="shared" si="2"/>
        <v>0</v>
      </c>
      <c r="G26" s="12"/>
      <c r="H26" s="12"/>
    </row>
    <row r="27" spans="1:8" s="1" customFormat="1" ht="15.75" x14ac:dyDescent="0.25">
      <c r="A27" s="4" t="s">
        <v>47</v>
      </c>
      <c r="B27" s="10" t="s">
        <v>38</v>
      </c>
      <c r="C27" s="11">
        <v>0</v>
      </c>
      <c r="D27" s="11">
        <f t="shared" si="3"/>
        <v>0</v>
      </c>
      <c r="E27" s="11">
        <v>0</v>
      </c>
      <c r="F27" s="11">
        <f t="shared" si="2"/>
        <v>0</v>
      </c>
      <c r="G27" s="12"/>
      <c r="H27" s="12"/>
    </row>
    <row r="28" spans="1:8" s="1" customFormat="1" ht="31.5" x14ac:dyDescent="0.25">
      <c r="A28" s="4" t="s">
        <v>1</v>
      </c>
      <c r="B28" s="10" t="s">
        <v>34</v>
      </c>
      <c r="C28" s="11">
        <v>0</v>
      </c>
      <c r="D28" s="11">
        <f t="shared" si="3"/>
        <v>0</v>
      </c>
      <c r="E28" s="11">
        <v>0</v>
      </c>
      <c r="F28" s="11">
        <f t="shared" si="2"/>
        <v>0</v>
      </c>
      <c r="G28" s="12"/>
      <c r="H28" s="12"/>
    </row>
    <row r="29" spans="1:8" s="1" customFormat="1" ht="15.75" x14ac:dyDescent="0.25">
      <c r="A29" s="4" t="s">
        <v>18</v>
      </c>
      <c r="B29" s="10" t="s">
        <v>39</v>
      </c>
      <c r="C29" s="11">
        <v>250</v>
      </c>
      <c r="D29" s="11">
        <f t="shared" si="3"/>
        <v>250</v>
      </c>
      <c r="E29" s="11">
        <v>0</v>
      </c>
      <c r="F29" s="11">
        <f t="shared" si="2"/>
        <v>0</v>
      </c>
      <c r="G29" s="12">
        <f t="shared" si="4"/>
        <v>0</v>
      </c>
      <c r="H29" s="12">
        <f t="shared" si="5"/>
        <v>0</v>
      </c>
    </row>
    <row r="30" spans="1:8" s="1" customFormat="1" ht="31.5" x14ac:dyDescent="0.25">
      <c r="A30" s="4" t="s">
        <v>1</v>
      </c>
      <c r="B30" s="10" t="s">
        <v>34</v>
      </c>
      <c r="C30" s="11">
        <v>0</v>
      </c>
      <c r="D30" s="11">
        <f t="shared" si="3"/>
        <v>0</v>
      </c>
      <c r="E30" s="11">
        <v>0</v>
      </c>
      <c r="F30" s="11">
        <f t="shared" si="2"/>
        <v>0</v>
      </c>
      <c r="G30" s="12"/>
      <c r="H30" s="12"/>
    </row>
    <row r="31" spans="1:8" s="1" customFormat="1" ht="15.75" x14ac:dyDescent="0.25">
      <c r="A31" s="4" t="s">
        <v>19</v>
      </c>
      <c r="B31" s="10" t="s">
        <v>40</v>
      </c>
      <c r="C31" s="11">
        <f>206+C33+C34+C35</f>
        <v>58444.7</v>
      </c>
      <c r="D31" s="11">
        <f t="shared" si="3"/>
        <v>58444.7</v>
      </c>
      <c r="E31" s="11">
        <f>18215-5955+887</f>
        <v>13147</v>
      </c>
      <c r="F31" s="11">
        <f t="shared" si="2"/>
        <v>13147</v>
      </c>
      <c r="G31" s="12">
        <f t="shared" si="4"/>
        <v>0.22494768558996797</v>
      </c>
      <c r="H31" s="12">
        <f t="shared" si="5"/>
        <v>0.22494768558996797</v>
      </c>
    </row>
    <row r="32" spans="1:8" s="1" customFormat="1" ht="31.5" x14ac:dyDescent="0.25">
      <c r="A32" s="4" t="s">
        <v>1</v>
      </c>
      <c r="B32" s="10" t="s">
        <v>34</v>
      </c>
      <c r="C32" s="11">
        <v>0</v>
      </c>
      <c r="D32" s="11">
        <f t="shared" si="3"/>
        <v>0</v>
      </c>
      <c r="E32" s="11">
        <v>0</v>
      </c>
      <c r="F32" s="11">
        <f t="shared" si="2"/>
        <v>0</v>
      </c>
      <c r="G32" s="12"/>
      <c r="H32" s="12"/>
    </row>
    <row r="33" spans="1:8" s="1" customFormat="1" ht="15.75" x14ac:dyDescent="0.25">
      <c r="A33" s="4" t="s">
        <v>48</v>
      </c>
      <c r="B33" s="10" t="s">
        <v>41</v>
      </c>
      <c r="C33" s="11">
        <f>16168+8000+9003.5+6400+743+600</f>
        <v>40914.5</v>
      </c>
      <c r="D33" s="11">
        <f t="shared" si="3"/>
        <v>40914.5</v>
      </c>
      <c r="E33" s="11">
        <v>0</v>
      </c>
      <c r="F33" s="11">
        <f t="shared" si="2"/>
        <v>0</v>
      </c>
      <c r="G33" s="12">
        <f t="shared" si="4"/>
        <v>0</v>
      </c>
      <c r="H33" s="12">
        <f t="shared" si="5"/>
        <v>0</v>
      </c>
    </row>
    <row r="34" spans="1:8" s="1" customFormat="1" ht="31.5" x14ac:dyDescent="0.25">
      <c r="A34" s="4" t="s">
        <v>49</v>
      </c>
      <c r="B34" s="10" t="s">
        <v>42</v>
      </c>
      <c r="C34" s="11">
        <f>3108+637.2+500+300</f>
        <v>4545.2</v>
      </c>
      <c r="D34" s="11">
        <f t="shared" si="3"/>
        <v>4545.2</v>
      </c>
      <c r="E34" s="11">
        <v>0</v>
      </c>
      <c r="F34" s="11">
        <f t="shared" si="2"/>
        <v>0</v>
      </c>
      <c r="G34" s="12">
        <f t="shared" si="4"/>
        <v>0</v>
      </c>
      <c r="H34" s="12">
        <f t="shared" si="5"/>
        <v>0</v>
      </c>
    </row>
    <row r="35" spans="1:8" s="1" customFormat="1" ht="31.5" x14ac:dyDescent="0.25">
      <c r="A35" s="4" t="s">
        <v>112</v>
      </c>
      <c r="B35" s="10" t="s">
        <v>113</v>
      </c>
      <c r="C35" s="11">
        <v>12779</v>
      </c>
      <c r="D35" s="11">
        <f t="shared" si="3"/>
        <v>12779</v>
      </c>
      <c r="E35" s="11"/>
      <c r="F35" s="11">
        <f t="shared" si="2"/>
        <v>0</v>
      </c>
      <c r="G35" s="12">
        <f t="shared" si="4"/>
        <v>0</v>
      </c>
      <c r="H35" s="12">
        <f t="shared" si="5"/>
        <v>0</v>
      </c>
    </row>
    <row r="36" spans="1:8" s="1" customFormat="1" ht="47.25" x14ac:dyDescent="0.25">
      <c r="A36" s="4" t="s">
        <v>50</v>
      </c>
      <c r="B36" s="10" t="s">
        <v>43</v>
      </c>
      <c r="C36" s="11">
        <f>+C38+C39+C40+C41+C42</f>
        <v>45216</v>
      </c>
      <c r="D36" s="11">
        <f t="shared" si="3"/>
        <v>45216</v>
      </c>
      <c r="E36" s="11">
        <f>+E38+E39+E40</f>
        <v>18105</v>
      </c>
      <c r="F36" s="11">
        <f t="shared" si="2"/>
        <v>18105</v>
      </c>
      <c r="G36" s="12">
        <f t="shared" si="4"/>
        <v>0.40041135881104034</v>
      </c>
      <c r="H36" s="12">
        <f t="shared" si="5"/>
        <v>0.40041135881104034</v>
      </c>
    </row>
    <row r="37" spans="1:8" s="1" customFormat="1" ht="31.5" x14ac:dyDescent="0.25">
      <c r="A37" s="4" t="s">
        <v>1</v>
      </c>
      <c r="B37" s="10" t="s">
        <v>34</v>
      </c>
      <c r="C37" s="11">
        <v>0</v>
      </c>
      <c r="D37" s="11">
        <f t="shared" si="3"/>
        <v>0</v>
      </c>
      <c r="E37" s="11">
        <v>0</v>
      </c>
      <c r="F37" s="11">
        <f t="shared" si="2"/>
        <v>0</v>
      </c>
      <c r="G37" s="12"/>
      <c r="H37" s="12"/>
    </row>
    <row r="38" spans="1:8" s="1" customFormat="1" ht="15.75" x14ac:dyDescent="0.25">
      <c r="A38" s="4" t="s">
        <v>51</v>
      </c>
      <c r="B38" s="10" t="s">
        <v>52</v>
      </c>
      <c r="C38" s="11">
        <f>2025+27318+335</f>
        <v>29678</v>
      </c>
      <c r="D38" s="11">
        <f t="shared" si="3"/>
        <v>29678</v>
      </c>
      <c r="E38" s="11">
        <f>1560+10535</f>
        <v>12095</v>
      </c>
      <c r="F38" s="11">
        <f t="shared" si="2"/>
        <v>12095</v>
      </c>
      <c r="G38" s="12">
        <f t="shared" si="4"/>
        <v>0.40754093941640274</v>
      </c>
      <c r="H38" s="12">
        <f t="shared" si="5"/>
        <v>0.40754093941640274</v>
      </c>
    </row>
    <row r="39" spans="1:8" s="1" customFormat="1" ht="15.75" x14ac:dyDescent="0.25">
      <c r="A39" s="4" t="s">
        <v>53</v>
      </c>
      <c r="B39" s="10" t="s">
        <v>54</v>
      </c>
      <c r="C39" s="11">
        <v>9793</v>
      </c>
      <c r="D39" s="11">
        <f t="shared" si="3"/>
        <v>9793</v>
      </c>
      <c r="E39" s="11">
        <v>3902</v>
      </c>
      <c r="F39" s="11">
        <f t="shared" si="2"/>
        <v>3902</v>
      </c>
      <c r="G39" s="12">
        <f t="shared" si="4"/>
        <v>0.39844787092821404</v>
      </c>
      <c r="H39" s="12">
        <f t="shared" si="5"/>
        <v>0.39844787092821404</v>
      </c>
    </row>
    <row r="40" spans="1:8" s="1" customFormat="1" ht="31.5" x14ac:dyDescent="0.25">
      <c r="A40" s="4" t="s">
        <v>55</v>
      </c>
      <c r="B40" s="10" t="s">
        <v>56</v>
      </c>
      <c r="C40" s="11">
        <v>4299</v>
      </c>
      <c r="D40" s="11">
        <f t="shared" si="3"/>
        <v>4299</v>
      </c>
      <c r="E40" s="11">
        <v>2108</v>
      </c>
      <c r="F40" s="11">
        <f t="shared" si="2"/>
        <v>2108</v>
      </c>
      <c r="G40" s="12">
        <f t="shared" si="4"/>
        <v>0.49034659223075133</v>
      </c>
      <c r="H40" s="12">
        <f t="shared" si="5"/>
        <v>0.49034659223075133</v>
      </c>
    </row>
    <row r="41" spans="1:8" s="1" customFormat="1" ht="31.5" x14ac:dyDescent="0.25">
      <c r="A41" s="4" t="s">
        <v>57</v>
      </c>
      <c r="B41" s="10" t="s">
        <v>58</v>
      </c>
      <c r="C41" s="11">
        <v>0</v>
      </c>
      <c r="D41" s="11">
        <f t="shared" si="3"/>
        <v>0</v>
      </c>
      <c r="E41" s="11">
        <v>0</v>
      </c>
      <c r="F41" s="11">
        <f t="shared" si="2"/>
        <v>0</v>
      </c>
      <c r="G41" s="12"/>
      <c r="H41" s="12"/>
    </row>
    <row r="42" spans="1:8" s="1" customFormat="1" ht="15.75" x14ac:dyDescent="0.25">
      <c r="A42" s="4" t="s">
        <v>59</v>
      </c>
      <c r="B42" s="10" t="s">
        <v>60</v>
      </c>
      <c r="C42" s="11">
        <v>1446</v>
      </c>
      <c r="D42" s="11">
        <f t="shared" si="3"/>
        <v>1446</v>
      </c>
      <c r="E42" s="11">
        <v>0</v>
      </c>
      <c r="F42" s="11">
        <f t="shared" si="2"/>
        <v>0</v>
      </c>
      <c r="G42" s="12">
        <f t="shared" si="4"/>
        <v>0</v>
      </c>
      <c r="H42" s="12">
        <f t="shared" si="5"/>
        <v>0</v>
      </c>
    </row>
    <row r="43" spans="1:8" s="1" customFormat="1" ht="15.75" x14ac:dyDescent="0.25">
      <c r="A43" s="4" t="s">
        <v>20</v>
      </c>
      <c r="B43" s="10" t="s">
        <v>61</v>
      </c>
      <c r="C43" s="11">
        <v>4731</v>
      </c>
      <c r="D43" s="11">
        <f t="shared" si="3"/>
        <v>4731</v>
      </c>
      <c r="E43" s="11">
        <v>1640</v>
      </c>
      <c r="F43" s="11">
        <f t="shared" si="2"/>
        <v>1640</v>
      </c>
      <c r="G43" s="12">
        <f t="shared" si="4"/>
        <v>0.34664975692242656</v>
      </c>
      <c r="H43" s="12">
        <f t="shared" si="5"/>
        <v>0.34664975692242656</v>
      </c>
    </row>
    <row r="44" spans="1:8" s="1" customFormat="1" ht="31.5" x14ac:dyDescent="0.25">
      <c r="A44" s="4" t="s">
        <v>1</v>
      </c>
      <c r="B44" s="10" t="s">
        <v>34</v>
      </c>
      <c r="C44" s="11">
        <v>0</v>
      </c>
      <c r="D44" s="11">
        <f t="shared" si="3"/>
        <v>0</v>
      </c>
      <c r="E44" s="11">
        <v>0</v>
      </c>
      <c r="F44" s="11">
        <f t="shared" si="2"/>
        <v>0</v>
      </c>
      <c r="G44" s="12"/>
      <c r="H44" s="12"/>
    </row>
    <row r="45" spans="1:8" s="1" customFormat="1" ht="31.5" x14ac:dyDescent="0.25">
      <c r="A45" s="4" t="s">
        <v>21</v>
      </c>
      <c r="B45" s="10" t="s">
        <v>62</v>
      </c>
      <c r="C45" s="11">
        <v>0</v>
      </c>
      <c r="D45" s="11">
        <f t="shared" si="3"/>
        <v>0</v>
      </c>
      <c r="E45" s="11">
        <v>0</v>
      </c>
      <c r="F45" s="11">
        <f t="shared" si="2"/>
        <v>0</v>
      </c>
      <c r="G45" s="12"/>
      <c r="H45" s="12"/>
    </row>
    <row r="46" spans="1:8" s="9" customFormat="1" ht="31.5" x14ac:dyDescent="0.25">
      <c r="A46" s="5" t="s">
        <v>44</v>
      </c>
      <c r="B46" s="6" t="s">
        <v>64</v>
      </c>
      <c r="C46" s="7">
        <v>535</v>
      </c>
      <c r="D46" s="7">
        <f t="shared" si="3"/>
        <v>535</v>
      </c>
      <c r="E46" s="7">
        <v>0</v>
      </c>
      <c r="F46" s="11">
        <f t="shared" si="2"/>
        <v>0</v>
      </c>
      <c r="G46" s="12">
        <f t="shared" si="4"/>
        <v>0</v>
      </c>
      <c r="H46" s="12">
        <f t="shared" si="5"/>
        <v>0</v>
      </c>
    </row>
    <row r="47" spans="1:8" s="1" customFormat="1" ht="15.75" x14ac:dyDescent="0.25"/>
    <row r="48" spans="1:8" x14ac:dyDescent="0.25">
      <c r="C48" s="58"/>
    </row>
  </sheetData>
  <mergeCells count="15">
    <mergeCell ref="A1:C1"/>
    <mergeCell ref="A2:H2"/>
    <mergeCell ref="A3:H3"/>
    <mergeCell ref="A5:A7"/>
    <mergeCell ref="B5:B7"/>
    <mergeCell ref="C5:D5"/>
    <mergeCell ref="E5:F5"/>
    <mergeCell ref="G5:H5"/>
    <mergeCell ref="C6:C7"/>
    <mergeCell ref="D6:D7"/>
    <mergeCell ref="E6:E7"/>
    <mergeCell ref="F6:F7"/>
    <mergeCell ref="G6:G7"/>
    <mergeCell ref="H6:H7"/>
    <mergeCell ref="G1:H1"/>
  </mergeCells>
  <pageMargins left="0.62992125984251968" right="0.35433070866141736" top="0.39370078740157483" bottom="0.2755905511811023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BC thu NS </vt:lpstr>
      <vt:lpstr>BC chi  (2)</vt:lpstr>
      <vt:lpstr>'BC thu NS '!Print_Area</vt:lpstr>
      <vt:lpstr>'BC chi 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Toan Duy</cp:lastModifiedBy>
  <cp:lastPrinted>2026-07-21T07:40:58Z</cp:lastPrinted>
  <dcterms:created xsi:type="dcterms:W3CDTF">2026-04-16T04:34:03Z</dcterms:created>
  <dcterms:modified xsi:type="dcterms:W3CDTF">2026-08-11T09:25:19Z</dcterms:modified>
</cp:coreProperties>
</file>